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1"/>
  </bookViews>
  <sheets>
    <sheet name="Bilan Boissons" sheetId="1" r:id="rId1"/>
    <sheet name="Résultat Boissons" sheetId="2" r:id="rId2"/>
  </sheets>
  <definedNames/>
  <calcPr fullCalcOnLoad="1"/>
</workbook>
</file>

<file path=xl/sharedStrings.xml><?xml version="1.0" encoding="utf-8"?>
<sst xmlns="http://schemas.openxmlformats.org/spreadsheetml/2006/main" count="228" uniqueCount="159">
  <si>
    <t>Bilan comptable de la société Boissons au 31/03/11</t>
  </si>
  <si>
    <t>Actif</t>
  </si>
  <si>
    <t>Passif</t>
  </si>
  <si>
    <t>brut</t>
  </si>
  <si>
    <t>amort/prov</t>
  </si>
  <si>
    <t>net</t>
  </si>
  <si>
    <t>Immob incorporelles</t>
  </si>
  <si>
    <t>Capital social</t>
  </si>
  <si>
    <t>Immob corporelles</t>
  </si>
  <si>
    <t>Réserves</t>
  </si>
  <si>
    <t>Immob financières</t>
  </si>
  <si>
    <t>Résultat de l'exercice</t>
  </si>
  <si>
    <t>total actif immobilisé</t>
  </si>
  <si>
    <t>total capitaux propres</t>
  </si>
  <si>
    <t>Stocks et en-cours</t>
  </si>
  <si>
    <t>Concours bancaires courants</t>
  </si>
  <si>
    <t>Clients</t>
  </si>
  <si>
    <t>Emprunts</t>
  </si>
  <si>
    <t>Autres créances</t>
  </si>
  <si>
    <t>Disponibilité</t>
  </si>
  <si>
    <t>total dettes financières</t>
  </si>
  <si>
    <t>Charges constatées d'avance</t>
  </si>
  <si>
    <t>Dettes fournisseurs</t>
  </si>
  <si>
    <t>total actif circulant</t>
  </si>
  <si>
    <t>Dettes fiscales et sociales</t>
  </si>
  <si>
    <t>total dettes exploitation</t>
  </si>
  <si>
    <t>Dettes sur immobilisations</t>
  </si>
  <si>
    <t>Autres dettes</t>
  </si>
  <si>
    <t>total dettes diverses</t>
  </si>
  <si>
    <t>Produits constatés d'avance</t>
  </si>
  <si>
    <t>Total actif</t>
  </si>
  <si>
    <t>Total passif</t>
  </si>
  <si>
    <t>Bilan fonctionnel de la société Boissons au 31/03/11</t>
  </si>
  <si>
    <t>Capitaus propres</t>
  </si>
  <si>
    <t>Charges à repartir</t>
  </si>
  <si>
    <t>Dettes financières LT</t>
  </si>
  <si>
    <t>Emplois stables</t>
  </si>
  <si>
    <t>Ressources stables</t>
  </si>
  <si>
    <t>-</t>
  </si>
  <si>
    <t>+</t>
  </si>
  <si>
    <t>FdR</t>
  </si>
  <si>
    <t>variation</t>
  </si>
  <si>
    <t>Emplois circulants</t>
  </si>
  <si>
    <t>Ressources circulantes</t>
  </si>
  <si>
    <t>BFR</t>
  </si>
  <si>
    <t>Disponibilités</t>
  </si>
  <si>
    <t>Trésorerie actif</t>
  </si>
  <si>
    <t>Trésorerie passif</t>
  </si>
  <si>
    <t>Trésorerie nette</t>
  </si>
  <si>
    <t>ctrl Fdr-BFR = Tréso</t>
  </si>
  <si>
    <t xml:space="preserve">Société Boissons au 31/03/11 : tableaux des emplois et des ressources </t>
  </si>
  <si>
    <t>Tableau 1</t>
  </si>
  <si>
    <t>Emplois</t>
  </si>
  <si>
    <t>Ressources</t>
  </si>
  <si>
    <t>Distributions mises en paiment au cours de l'exercice</t>
  </si>
  <si>
    <t>Capacité d'autofinancement</t>
  </si>
  <si>
    <t>Acquisitions d'éléments d'actif immobilisé</t>
  </si>
  <si>
    <t>Cessions d'éléments d'actif immobilisé</t>
  </si>
  <si>
    <t>immob incorporelles</t>
  </si>
  <si>
    <t>immob coroporelles</t>
  </si>
  <si>
    <t>immob financières</t>
  </si>
  <si>
    <t>Charges à répartir sur plusieurs exercices</t>
  </si>
  <si>
    <t>Réduction des capitaux propres</t>
  </si>
  <si>
    <t>Augmentation des capitaux propres</t>
  </si>
  <si>
    <t>Remboursement des dettes financières</t>
  </si>
  <si>
    <t>Augmentation des dettes financières</t>
  </si>
  <si>
    <t>total des emplois</t>
  </si>
  <si>
    <t>total des ressources</t>
  </si>
  <si>
    <t>Variation du Fonds de Roulement</t>
  </si>
  <si>
    <t>ressource nette</t>
  </si>
  <si>
    <t>emploi net</t>
  </si>
  <si>
    <t>Tableau 2</t>
  </si>
  <si>
    <t>Besoin</t>
  </si>
  <si>
    <t>Dégagement</t>
  </si>
  <si>
    <t>solde</t>
  </si>
  <si>
    <t>Variation exploitation</t>
  </si>
  <si>
    <t>variation des actifs d'exploitation</t>
  </si>
  <si>
    <t>stocks et en-cours</t>
  </si>
  <si>
    <t>avances et acomptes versés</t>
  </si>
  <si>
    <t>créances clients et autres créances exploitation</t>
  </si>
  <si>
    <t>variation des dettes d'exploitation</t>
  </si>
  <si>
    <t>avances et acomptes reçus</t>
  </si>
  <si>
    <t>dettes fournisseurs et autres dettes exploitation</t>
  </si>
  <si>
    <t>totaux</t>
  </si>
  <si>
    <t>A. variation nette exploitation</t>
  </si>
  <si>
    <t>Variation hors exploitation</t>
  </si>
  <si>
    <t>variation des autres débiteurs</t>
  </si>
  <si>
    <t>variation des autres créditeurs</t>
  </si>
  <si>
    <t>B. variation nette exploitation</t>
  </si>
  <si>
    <t>total A+B : besoin de l'exercice en fonds de roulement</t>
  </si>
  <si>
    <t>besoin net</t>
  </si>
  <si>
    <t>dégagement net</t>
  </si>
  <si>
    <t>Variation trésorerie</t>
  </si>
  <si>
    <t>variation des disponibilités</t>
  </si>
  <si>
    <t>variation des concours bancaires courants</t>
  </si>
  <si>
    <t>Variation nette trésorerie</t>
  </si>
  <si>
    <t>Variation du fonds de roulement net global</t>
  </si>
  <si>
    <t>Emploi net</t>
  </si>
  <si>
    <t>Ressource nette</t>
  </si>
  <si>
    <t>Compte de résultat de la société Boissons au 31/03/11</t>
  </si>
  <si>
    <t>SIG de Boissons</t>
  </si>
  <si>
    <t>CAF de Boissons</t>
  </si>
  <si>
    <t>ventes de marchandises</t>
  </si>
  <si>
    <t>production vendue</t>
  </si>
  <si>
    <t>achats de marchandises</t>
  </si>
  <si>
    <t>variation de stock marchandises</t>
  </si>
  <si>
    <t>total chiffre d'affaires</t>
  </si>
  <si>
    <t>Marge commerciale</t>
  </si>
  <si>
    <t>production stockée</t>
  </si>
  <si>
    <t>production immobilisée</t>
  </si>
  <si>
    <t>subventions d'exploitation</t>
  </si>
  <si>
    <t>reprises sur amort et provisions, transfert de charges</t>
  </si>
  <si>
    <t>autres produits</t>
  </si>
  <si>
    <t>Production de l'exercice</t>
  </si>
  <si>
    <t>total des produits d'exploitation</t>
  </si>
  <si>
    <t>achats de matières et autres appro</t>
  </si>
  <si>
    <t>variation de stock matières et appro</t>
  </si>
  <si>
    <t>autres achats et charges externes</t>
  </si>
  <si>
    <t>Valeur ajoutée</t>
  </si>
  <si>
    <t>impôts et taxes</t>
  </si>
  <si>
    <t>salaires et traitements</t>
  </si>
  <si>
    <t>charges sociales</t>
  </si>
  <si>
    <t>dotations aux amortissements</t>
  </si>
  <si>
    <t>dotations aux dépréciations</t>
  </si>
  <si>
    <t>autres charges</t>
  </si>
  <si>
    <t>Excédent brut d'exploitation</t>
  </si>
  <si>
    <t>total des charges d'exploitation</t>
  </si>
  <si>
    <t>transfert de charges exploitation</t>
  </si>
  <si>
    <t>Résultat d'exploitation</t>
  </si>
  <si>
    <t>produits de participations</t>
  </si>
  <si>
    <t xml:space="preserve">autres intérêts </t>
  </si>
  <si>
    <t>reprise provisions et transfert de charges</t>
  </si>
  <si>
    <t>différences positives de change</t>
  </si>
  <si>
    <t>produits ntes sur VMP</t>
  </si>
  <si>
    <t>total des produits financiers</t>
  </si>
  <si>
    <t>produits financiers</t>
  </si>
  <si>
    <t>dotations aux amorts et provisions</t>
  </si>
  <si>
    <t>intérêts et charges assimilées</t>
  </si>
  <si>
    <t>différence négatives de change</t>
  </si>
  <si>
    <t>charges nettes sur cessions de VMP</t>
  </si>
  <si>
    <t>total des charges financières</t>
  </si>
  <si>
    <t>charges financières</t>
  </si>
  <si>
    <t>Résultat financier</t>
  </si>
  <si>
    <t>Résultat courant avant IS</t>
  </si>
  <si>
    <t>produits exceptionnels sur opérations de gestion</t>
  </si>
  <si>
    <t>produits exceptionnels sur opérations en capital</t>
  </si>
  <si>
    <t>reprises sur amort et provisions</t>
  </si>
  <si>
    <t>total des produits exceptionnels</t>
  </si>
  <si>
    <t>produits exceptionnels</t>
  </si>
  <si>
    <t>charges exceptionnelles sur opérations de gestion</t>
  </si>
  <si>
    <t>charges exceptionnelles sur opérations en capital</t>
  </si>
  <si>
    <t>dotations aux amort et provisions</t>
  </si>
  <si>
    <t>total des charges exceptionnelles</t>
  </si>
  <si>
    <t>charges exceptionnelles</t>
  </si>
  <si>
    <t>Résultat exceptionnel</t>
  </si>
  <si>
    <t>participation des salariés</t>
  </si>
  <si>
    <t>impôt sur les bénéfices</t>
  </si>
  <si>
    <t>Résultat net</t>
  </si>
  <si>
    <t>CAF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</si>
</sst>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\ * #,##0.00&quot;    &quot;;\-* #,##0.00&quot;    &quot;;\ * \-#&quot;    &quot;;@\ "/>
    <numFmt numFmtId="167" formatCode="\ * #,##0&quot;    &quot;;\-* #,##0&quot;    &quot;;\ * \-#&quot;    &quot;;@\ "/>
  </numFmts>
  <fonts count="1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7" fontId="0" fillId="0" borderId="0" xfId="15" applyNumberFormat="1" applyFont="1" applyFill="1" applyBorder="1" applyAlignment="1" applyProtection="1">
      <alignment/>
      <protection/>
    </xf>
    <xf numFmtId="167" fontId="2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4" fillId="0" borderId="0" xfId="0" applyFont="1" applyAlignment="1">
      <alignment horizontal="center"/>
    </xf>
    <xf numFmtId="164" fontId="2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64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7" fontId="6" fillId="0" borderId="0" xfId="15" applyNumberFormat="1" applyFont="1" applyFill="1" applyBorder="1" applyAlignment="1" applyProtection="1">
      <alignment/>
      <protection/>
    </xf>
    <xf numFmtId="164" fontId="7" fillId="2" borderId="0" xfId="0" applyFont="1" applyFill="1" applyAlignment="1">
      <alignment/>
    </xf>
    <xf numFmtId="164" fontId="8" fillId="0" borderId="0" xfId="0" applyFont="1" applyAlignment="1">
      <alignment/>
    </xf>
    <xf numFmtId="167" fontId="8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7" fontId="0" fillId="3" borderId="0" xfId="15" applyNumberFormat="1" applyFont="1" applyFill="1" applyBorder="1" applyAlignment="1" applyProtection="1">
      <alignment/>
      <protection/>
    </xf>
    <xf numFmtId="167" fontId="2" fillId="0" borderId="0" xfId="15" applyNumberFormat="1" applyFont="1" applyFill="1" applyBorder="1" applyAlignment="1" applyProtection="1">
      <alignment/>
      <protection/>
    </xf>
    <xf numFmtId="167" fontId="0" fillId="0" borderId="1" xfId="15" applyNumberFormat="1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center"/>
    </xf>
    <xf numFmtId="167" fontId="0" fillId="0" borderId="2" xfId="15" applyNumberFormat="1" applyFont="1" applyFill="1" applyBorder="1" applyAlignment="1" applyProtection="1">
      <alignment/>
      <protection/>
    </xf>
    <xf numFmtId="164" fontId="2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7" fontId="2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9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10" fillId="0" borderId="0" xfId="0" applyFont="1" applyAlignment="1">
      <alignment/>
    </xf>
    <xf numFmtId="167" fontId="10" fillId="0" borderId="0" xfId="15" applyNumberFormat="1" applyFont="1" applyFill="1" applyBorder="1" applyAlignment="1" applyProtection="1">
      <alignment/>
      <protection/>
    </xf>
    <xf numFmtId="164" fontId="2" fillId="4" borderId="0" xfId="0" applyFont="1" applyFill="1" applyAlignment="1">
      <alignment/>
    </xf>
    <xf numFmtId="167" fontId="2" fillId="4" borderId="0" xfId="15" applyNumberFormat="1" applyFont="1" applyFill="1" applyBorder="1" applyAlignment="1" applyProtection="1">
      <alignment/>
      <protection/>
    </xf>
    <xf numFmtId="164" fontId="0" fillId="4" borderId="0" xfId="0" applyFill="1" applyAlignment="1">
      <alignment/>
    </xf>
    <xf numFmtId="164" fontId="11" fillId="0" borderId="0" xfId="0" applyFont="1" applyAlignment="1">
      <alignment/>
    </xf>
    <xf numFmtId="167" fontId="11" fillId="0" borderId="0" xfId="15" applyNumberFormat="1" applyFont="1" applyFill="1" applyBorder="1" applyAlignment="1" applyProtection="1">
      <alignment/>
      <protection/>
    </xf>
    <xf numFmtId="167" fontId="2" fillId="2" borderId="0" xfId="15" applyNumberFormat="1" applyFont="1" applyFill="1" applyBorder="1" applyAlignment="1" applyProtection="1">
      <alignment/>
      <protection/>
    </xf>
    <xf numFmtId="164" fontId="4" fillId="5" borderId="0" xfId="0" applyFont="1" applyFill="1" applyAlignment="1">
      <alignment/>
    </xf>
    <xf numFmtId="167" fontId="4" fillId="5" borderId="0" xfId="0" applyNumberFormat="1" applyFont="1" applyFill="1" applyAlignment="1">
      <alignment/>
    </xf>
    <xf numFmtId="164" fontId="4" fillId="6" borderId="0" xfId="0" applyFont="1" applyFill="1" applyAlignment="1">
      <alignment/>
    </xf>
    <xf numFmtId="167" fontId="4" fillId="6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228600</xdr:rowOff>
    </xdr:from>
    <xdr:to>
      <xdr:col>2</xdr:col>
      <xdr:colOff>66675</xdr:colOff>
      <xdr:row>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90525" y="228600"/>
          <a:ext cx="12001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0</xdr:row>
      <xdr:rowOff>228600</xdr:rowOff>
    </xdr:from>
    <xdr:to>
      <xdr:col>0</xdr:col>
      <xdr:colOff>762000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762000" y="228600"/>
          <a:ext cx="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228600</xdr:rowOff>
    </xdr:from>
    <xdr:to>
      <xdr:col>2</xdr:col>
      <xdr:colOff>171450</xdr:colOff>
      <xdr:row>0</xdr:row>
      <xdr:rowOff>161925</xdr:rowOff>
    </xdr:to>
    <xdr:sp>
      <xdr:nvSpPr>
        <xdr:cNvPr id="3" name="Line 4"/>
        <xdr:cNvSpPr>
          <a:spLocks/>
        </xdr:cNvSpPr>
      </xdr:nvSpPr>
      <xdr:spPr>
        <a:xfrm>
          <a:off x="581025" y="228600"/>
          <a:ext cx="11144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0</xdr:row>
      <xdr:rowOff>228600</xdr:rowOff>
    </xdr:from>
    <xdr:to>
      <xdr:col>0</xdr:col>
      <xdr:colOff>762000</xdr:colOff>
      <xdr:row>0</xdr:row>
      <xdr:rowOff>228600</xdr:rowOff>
    </xdr:to>
    <xdr:sp>
      <xdr:nvSpPr>
        <xdr:cNvPr id="4" name="Line 5"/>
        <xdr:cNvSpPr>
          <a:spLocks/>
        </xdr:cNvSpPr>
      </xdr:nvSpPr>
      <xdr:spPr>
        <a:xfrm flipH="1">
          <a:off x="762000" y="228600"/>
          <a:ext cx="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228600</xdr:rowOff>
    </xdr:from>
    <xdr:to>
      <xdr:col>3</xdr:col>
      <xdr:colOff>47625</xdr:colOff>
      <xdr:row>1</xdr:row>
      <xdr:rowOff>9525</xdr:rowOff>
    </xdr:to>
    <xdr:sp>
      <xdr:nvSpPr>
        <xdr:cNvPr id="5" name="Line 8"/>
        <xdr:cNvSpPr>
          <a:spLocks/>
        </xdr:cNvSpPr>
      </xdr:nvSpPr>
      <xdr:spPr>
        <a:xfrm>
          <a:off x="304800" y="228600"/>
          <a:ext cx="2028825" cy="95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0</xdr:row>
      <xdr:rowOff>228600</xdr:rowOff>
    </xdr:from>
    <xdr:to>
      <xdr:col>0</xdr:col>
      <xdr:colOff>762000</xdr:colOff>
      <xdr:row>0</xdr:row>
      <xdr:rowOff>228600</xdr:rowOff>
    </xdr:to>
    <xdr:sp>
      <xdr:nvSpPr>
        <xdr:cNvPr id="6" name="Line 9"/>
        <xdr:cNvSpPr>
          <a:spLocks/>
        </xdr:cNvSpPr>
      </xdr:nvSpPr>
      <xdr:spPr>
        <a:xfrm flipH="1">
          <a:off x="762000" y="228600"/>
          <a:ext cx="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">
      <selection activeCell="D8" sqref="D8"/>
    </sheetView>
  </sheetViews>
  <sheetFormatPr defaultColWidth="11.421875" defaultRowHeight="12.75" customHeight="1"/>
  <cols>
    <col min="4" max="4" width="13.421875" style="0" customWidth="1"/>
    <col min="5" max="5" width="15.421875" style="0" customWidth="1"/>
    <col min="6" max="6" width="12.7109375" style="0" customWidth="1"/>
    <col min="7" max="7" width="12.8515625" style="0" customWidth="1"/>
    <col min="8" max="10" width="12.00390625" style="0" customWidth="1"/>
    <col min="12" max="13" width="11.8515625" style="0" customWidth="1"/>
  </cols>
  <sheetData>
    <row r="1" ht="18" customHeight="1">
      <c r="A1" s="1" t="s">
        <v>0</v>
      </c>
    </row>
    <row r="3" spans="4:12" ht="12.75" customHeight="1">
      <c r="D3" s="2" t="s">
        <v>1</v>
      </c>
      <c r="L3" s="2" t="s">
        <v>2</v>
      </c>
    </row>
    <row r="5" spans="6:13" s="2" customFormat="1" ht="12.75" customHeight="1">
      <c r="F5" s="3">
        <v>40633</v>
      </c>
      <c r="G5" s="3">
        <v>40268</v>
      </c>
      <c r="H5" s="3"/>
      <c r="I5" s="3"/>
      <c r="J5" s="3"/>
      <c r="L5" s="3">
        <v>40633</v>
      </c>
      <c r="M5" s="3">
        <v>40268</v>
      </c>
    </row>
    <row r="6" spans="4:10" ht="12.75" customHeight="1">
      <c r="D6" s="4" t="s">
        <v>3</v>
      </c>
      <c r="E6" s="4" t="s">
        <v>4</v>
      </c>
      <c r="F6" s="4" t="s">
        <v>5</v>
      </c>
      <c r="G6" s="4" t="s">
        <v>5</v>
      </c>
      <c r="H6" s="4"/>
      <c r="I6" s="4"/>
      <c r="J6" s="4"/>
    </row>
    <row r="8" spans="1:13" ht="14.25" customHeight="1">
      <c r="A8" t="s">
        <v>6</v>
      </c>
      <c r="D8" s="5">
        <v>592291</v>
      </c>
      <c r="E8" s="6"/>
      <c r="F8" s="6">
        <f aca="true" t="shared" si="0" ref="F8:F10">D8-E8</f>
        <v>592291</v>
      </c>
      <c r="G8" s="6">
        <v>592291</v>
      </c>
      <c r="H8" s="6"/>
      <c r="I8" s="6" t="s">
        <v>7</v>
      </c>
      <c r="J8" s="6"/>
      <c r="K8" s="6"/>
      <c r="L8" s="5">
        <v>45735</v>
      </c>
      <c r="M8" s="6">
        <v>45735</v>
      </c>
    </row>
    <row r="9" spans="1:13" ht="14.25" customHeight="1">
      <c r="A9" t="s">
        <v>8</v>
      </c>
      <c r="D9" s="5">
        <f>15335+380150</f>
        <v>395485</v>
      </c>
      <c r="E9" s="5">
        <f>15335+274037</f>
        <v>289372</v>
      </c>
      <c r="F9" s="6">
        <f t="shared" si="0"/>
        <v>106113</v>
      </c>
      <c r="G9" s="6">
        <v>118635</v>
      </c>
      <c r="H9" s="6"/>
      <c r="I9" s="6" t="s">
        <v>9</v>
      </c>
      <c r="J9" s="6"/>
      <c r="K9" s="6"/>
      <c r="L9" s="5">
        <f>4573+235222</f>
        <v>239795</v>
      </c>
      <c r="M9" s="6">
        <f>4573+227570</f>
        <v>232143</v>
      </c>
    </row>
    <row r="10" spans="1:13" ht="14.25" customHeight="1">
      <c r="A10" t="s">
        <v>10</v>
      </c>
      <c r="D10" s="5">
        <v>4659</v>
      </c>
      <c r="E10" s="6"/>
      <c r="F10" s="6">
        <f t="shared" si="0"/>
        <v>4659</v>
      </c>
      <c r="G10" s="6">
        <v>564</v>
      </c>
      <c r="H10" s="6"/>
      <c r="I10" s="6" t="s">
        <v>11</v>
      </c>
      <c r="J10" s="6"/>
      <c r="K10" s="6"/>
      <c r="L10" s="5">
        <v>-20766</v>
      </c>
      <c r="M10" s="6">
        <v>7652</v>
      </c>
    </row>
    <row r="11" spans="4:13" ht="12.75" customHeight="1"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12.75" customHeight="1">
      <c r="B12" t="s">
        <v>12</v>
      </c>
      <c r="D12" s="6">
        <f>SUM(D8:D11)</f>
        <v>992435</v>
      </c>
      <c r="E12" s="6">
        <f>SUM(E8:E11)</f>
        <v>289372</v>
      </c>
      <c r="F12" s="6">
        <f>SUM(F8:F11)</f>
        <v>703063</v>
      </c>
      <c r="G12" s="6">
        <f>SUM(G8:G11)</f>
        <v>711490</v>
      </c>
      <c r="H12" s="6"/>
      <c r="I12" s="6"/>
      <c r="J12" s="6" t="s">
        <v>13</v>
      </c>
      <c r="K12" s="6"/>
      <c r="L12" s="6">
        <f>SUM(L8:L11)</f>
        <v>264764</v>
      </c>
      <c r="M12" s="6">
        <f>SUM(M8:M11)</f>
        <v>285530</v>
      </c>
    </row>
    <row r="13" spans="4:13" ht="12.75" customHeight="1"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customHeight="1">
      <c r="A14" t="s">
        <v>14</v>
      </c>
      <c r="D14" s="5">
        <f>1722+68473</f>
        <v>70195</v>
      </c>
      <c r="E14" s="6"/>
      <c r="F14" s="6">
        <f aca="true" t="shared" si="1" ref="F14:F18">D14-E14</f>
        <v>70195</v>
      </c>
      <c r="G14" s="6">
        <f>987+89228</f>
        <v>90215</v>
      </c>
      <c r="H14" s="6"/>
      <c r="I14" s="6" t="s">
        <v>15</v>
      </c>
      <c r="J14" s="6"/>
      <c r="K14" s="6"/>
      <c r="L14" s="5">
        <v>15314</v>
      </c>
      <c r="M14" s="6">
        <v>177</v>
      </c>
    </row>
    <row r="15" spans="1:13" ht="14.25" customHeight="1">
      <c r="A15" t="s">
        <v>16</v>
      </c>
      <c r="D15" s="5">
        <v>108565</v>
      </c>
      <c r="E15" s="5">
        <v>8253</v>
      </c>
      <c r="F15" s="6">
        <f t="shared" si="1"/>
        <v>100312</v>
      </c>
      <c r="G15" s="6">
        <v>135000</v>
      </c>
      <c r="H15" s="6"/>
      <c r="I15" s="6" t="s">
        <v>17</v>
      </c>
      <c r="J15" s="6"/>
      <c r="K15" s="6"/>
      <c r="L15" s="5">
        <v>610196</v>
      </c>
      <c r="M15" s="6">
        <v>619491</v>
      </c>
    </row>
    <row r="16" spans="1:13" ht="14.25" customHeight="1">
      <c r="A16" t="s">
        <v>18</v>
      </c>
      <c r="D16" s="5">
        <v>141385</v>
      </c>
      <c r="E16" s="5"/>
      <c r="F16" s="6">
        <f t="shared" si="1"/>
        <v>141385</v>
      </c>
      <c r="G16" s="6">
        <v>138521</v>
      </c>
      <c r="H16" s="6"/>
      <c r="I16" s="6"/>
      <c r="J16" s="6"/>
      <c r="K16" s="6"/>
      <c r="L16" s="6"/>
      <c r="M16" s="6"/>
    </row>
    <row r="17" spans="1:13" ht="14.25" customHeight="1">
      <c r="A17" t="s">
        <v>19</v>
      </c>
      <c r="D17" s="5">
        <v>66571</v>
      </c>
      <c r="E17" s="6"/>
      <c r="F17" s="6">
        <f t="shared" si="1"/>
        <v>66571</v>
      </c>
      <c r="G17" s="6">
        <v>66153</v>
      </c>
      <c r="H17" s="6"/>
      <c r="I17" s="6"/>
      <c r="J17" s="6" t="s">
        <v>20</v>
      </c>
      <c r="K17" s="6"/>
      <c r="L17" s="6">
        <f>SUM(L14:L16)</f>
        <v>625510</v>
      </c>
      <c r="M17" s="6">
        <f>SUM(M14:M16)</f>
        <v>619668</v>
      </c>
    </row>
    <row r="18" spans="1:13" ht="14.25" customHeight="1">
      <c r="A18" t="s">
        <v>21</v>
      </c>
      <c r="D18" s="5">
        <v>3259</v>
      </c>
      <c r="E18" s="6"/>
      <c r="F18" s="6">
        <f t="shared" si="1"/>
        <v>3259</v>
      </c>
      <c r="G18" s="6">
        <v>2692</v>
      </c>
      <c r="H18" s="6"/>
      <c r="I18" s="6"/>
      <c r="J18" s="6"/>
      <c r="K18" s="6"/>
      <c r="L18" s="6"/>
      <c r="M18" s="6"/>
    </row>
    <row r="19" spans="4:13" ht="14.25" customHeight="1">
      <c r="D19" s="6"/>
      <c r="E19" s="6"/>
      <c r="F19" s="6"/>
      <c r="G19" s="6"/>
      <c r="H19" s="6"/>
      <c r="I19" s="6" t="s">
        <v>22</v>
      </c>
      <c r="J19" s="6"/>
      <c r="K19" s="6"/>
      <c r="L19" s="5">
        <v>86503</v>
      </c>
      <c r="M19" s="6">
        <v>127270</v>
      </c>
    </row>
    <row r="20" spans="2:13" ht="14.25" customHeight="1">
      <c r="B20" t="s">
        <v>23</v>
      </c>
      <c r="D20" s="6">
        <f>SUM(D14:D19)</f>
        <v>389975</v>
      </c>
      <c r="E20" s="6">
        <f>SUM(E14:E19)</f>
        <v>8253</v>
      </c>
      <c r="F20" s="6">
        <f>SUM(F14:F19)</f>
        <v>381722</v>
      </c>
      <c r="G20" s="6">
        <f>SUM(G14:G19)</f>
        <v>432581</v>
      </c>
      <c r="H20" s="6"/>
      <c r="I20" s="6" t="s">
        <v>24</v>
      </c>
      <c r="J20" s="6"/>
      <c r="K20" s="6"/>
      <c r="L20" s="5">
        <v>40171</v>
      </c>
      <c r="M20" s="6">
        <v>40549</v>
      </c>
    </row>
    <row r="21" spans="4:13" ht="12.75" customHeight="1"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8:13" ht="12.75" customHeight="1">
      <c r="H22" s="7"/>
      <c r="I22" s="7"/>
      <c r="J22" s="8" t="s">
        <v>25</v>
      </c>
      <c r="L22" s="9">
        <f>SUM(L19:L21)</f>
        <v>126674</v>
      </c>
      <c r="M22" s="9">
        <f>SUM(M19:M21)</f>
        <v>167819</v>
      </c>
    </row>
    <row r="24" ht="12.75" customHeight="1">
      <c r="I24" t="s">
        <v>26</v>
      </c>
    </row>
    <row r="25" spans="9:13" ht="14.25" customHeight="1">
      <c r="I25" t="s">
        <v>27</v>
      </c>
      <c r="L25" s="5">
        <v>67836</v>
      </c>
      <c r="M25" s="6">
        <v>71054</v>
      </c>
    </row>
    <row r="26" spans="12:13" ht="12.75" customHeight="1">
      <c r="L26" s="6"/>
      <c r="M26" s="6"/>
    </row>
    <row r="27" spans="10:13" ht="12.75" customHeight="1">
      <c r="J27" t="s">
        <v>28</v>
      </c>
      <c r="L27" s="6">
        <f>SUM(L24:L25)</f>
        <v>67836</v>
      </c>
      <c r="M27" s="6">
        <f>SUM(M24:M25)</f>
        <v>71054</v>
      </c>
    </row>
    <row r="29" ht="12.75" customHeight="1">
      <c r="J29" t="s">
        <v>29</v>
      </c>
    </row>
    <row r="31" spans="1:13" ht="12.75" customHeight="1">
      <c r="A31" s="2" t="s">
        <v>30</v>
      </c>
      <c r="B31" s="2"/>
      <c r="C31" s="2"/>
      <c r="D31" s="7">
        <f>D20+D12</f>
        <v>1382410</v>
      </c>
      <c r="E31" s="7">
        <f>E20+E12</f>
        <v>297625</v>
      </c>
      <c r="F31" s="7">
        <f>F20+F12</f>
        <v>1084785</v>
      </c>
      <c r="G31" s="7">
        <f>G20+G12</f>
        <v>1144071</v>
      </c>
      <c r="I31" s="2" t="s">
        <v>31</v>
      </c>
      <c r="L31" s="7">
        <f>L29+L27+L22+L17+L12</f>
        <v>1084784</v>
      </c>
      <c r="M31" s="7">
        <f>M29+M27+M22+M17+M12</f>
        <v>1144071</v>
      </c>
    </row>
    <row r="36" ht="18" customHeight="1">
      <c r="A36" s="1" t="s">
        <v>32</v>
      </c>
    </row>
    <row r="37" ht="18" customHeight="1">
      <c r="A37" s="1"/>
    </row>
    <row r="38" spans="6:13" ht="12.75" customHeight="1">
      <c r="F38" s="3">
        <v>40633</v>
      </c>
      <c r="G38" s="3">
        <v>40268</v>
      </c>
      <c r="H38" s="3"/>
      <c r="I38" s="3"/>
      <c r="J38" s="3"/>
      <c r="K38" s="2"/>
      <c r="L38" s="3">
        <v>40633</v>
      </c>
      <c r="M38" s="3">
        <v>40268</v>
      </c>
    </row>
    <row r="40" spans="1:13" ht="12.75" customHeight="1">
      <c r="A40" t="s">
        <v>12</v>
      </c>
      <c r="F40" s="9">
        <f>F12</f>
        <v>703063</v>
      </c>
      <c r="G40" s="9">
        <f>G12</f>
        <v>711490</v>
      </c>
      <c r="I40" t="s">
        <v>33</v>
      </c>
      <c r="L40" s="9">
        <f>L12</f>
        <v>264764</v>
      </c>
      <c r="M40" s="9">
        <f>M12</f>
        <v>285530</v>
      </c>
    </row>
    <row r="41" spans="1:13" ht="12.75" customHeight="1">
      <c r="A41" t="s">
        <v>34</v>
      </c>
      <c r="I41" t="s">
        <v>35</v>
      </c>
      <c r="L41" s="9">
        <f>L15</f>
        <v>610196</v>
      </c>
      <c r="M41" s="9">
        <f>M15</f>
        <v>619491</v>
      </c>
    </row>
    <row r="43" spans="2:13" s="2" customFormat="1" ht="12.75" customHeight="1">
      <c r="B43" s="2" t="s">
        <v>36</v>
      </c>
      <c r="F43" s="7">
        <f>SUM(F40:F41)</f>
        <v>703063</v>
      </c>
      <c r="G43" s="7">
        <f>SUM(G40:G41)</f>
        <v>711490</v>
      </c>
      <c r="J43" s="2" t="s">
        <v>37</v>
      </c>
      <c r="L43" s="7">
        <f>SUM(L40:L42)</f>
        <v>874960</v>
      </c>
      <c r="M43" s="7">
        <f>SUM(M40:M42)</f>
        <v>905021</v>
      </c>
    </row>
    <row r="45" spans="3:9" ht="15.75" customHeight="1">
      <c r="C45" s="10" t="s">
        <v>38</v>
      </c>
      <c r="I45" s="10" t="s">
        <v>39</v>
      </c>
    </row>
    <row r="46" spans="5:8" ht="12.75" customHeight="1">
      <c r="E46" s="11" t="s">
        <v>40</v>
      </c>
      <c r="F46" s="12">
        <f>L43-F43</f>
        <v>171897</v>
      </c>
      <c r="G46" s="12">
        <f>M43-G43</f>
        <v>193531</v>
      </c>
      <c r="H46" s="13" t="s">
        <v>41</v>
      </c>
    </row>
    <row r="47" ht="12.75" customHeight="1">
      <c r="H47" s="14">
        <f>F46-G46</f>
        <v>-21634</v>
      </c>
    </row>
    <row r="49" spans="1:13" ht="12.75" customHeight="1">
      <c r="A49" t="s">
        <v>14</v>
      </c>
      <c r="F49" s="9">
        <f aca="true" t="shared" si="2" ref="F49:F51">F14</f>
        <v>70195</v>
      </c>
      <c r="G49" s="9">
        <f aca="true" t="shared" si="3" ref="G49:G51">G14</f>
        <v>90215</v>
      </c>
      <c r="I49" s="6" t="s">
        <v>22</v>
      </c>
      <c r="L49" s="9">
        <f aca="true" t="shared" si="4" ref="L49:L50">L19</f>
        <v>86503</v>
      </c>
      <c r="M49" s="9">
        <f aca="true" t="shared" si="5" ref="M49:M50">M19</f>
        <v>127270</v>
      </c>
    </row>
    <row r="50" spans="1:13" ht="12.75" customHeight="1">
      <c r="A50" t="s">
        <v>16</v>
      </c>
      <c r="F50" s="9">
        <f t="shared" si="2"/>
        <v>100312</v>
      </c>
      <c r="G50" s="9">
        <f t="shared" si="3"/>
        <v>135000</v>
      </c>
      <c r="I50" s="6" t="s">
        <v>24</v>
      </c>
      <c r="L50" s="9">
        <f t="shared" si="4"/>
        <v>40171</v>
      </c>
      <c r="M50" s="9">
        <f t="shared" si="5"/>
        <v>40549</v>
      </c>
    </row>
    <row r="51" spans="1:13" ht="12.75" customHeight="1">
      <c r="A51" t="s">
        <v>18</v>
      </c>
      <c r="F51" s="9">
        <f t="shared" si="2"/>
        <v>141385</v>
      </c>
      <c r="G51" s="9">
        <f t="shared" si="3"/>
        <v>138521</v>
      </c>
      <c r="I51" t="s">
        <v>26</v>
      </c>
      <c r="L51" s="9">
        <f aca="true" t="shared" si="6" ref="L51:L52">L24</f>
        <v>0</v>
      </c>
      <c r="M51" s="9">
        <f aca="true" t="shared" si="7" ref="M51:M52">M24</f>
        <v>0</v>
      </c>
    </row>
    <row r="52" spans="1:13" ht="12.75" customHeight="1">
      <c r="A52" t="s">
        <v>21</v>
      </c>
      <c r="F52" s="9">
        <f>F18</f>
        <v>3259</v>
      </c>
      <c r="G52" s="9">
        <f>G18</f>
        <v>2692</v>
      </c>
      <c r="I52" t="s">
        <v>27</v>
      </c>
      <c r="L52" s="9">
        <f t="shared" si="6"/>
        <v>67836</v>
      </c>
      <c r="M52" s="9">
        <f t="shared" si="7"/>
        <v>71054</v>
      </c>
    </row>
    <row r="54" spans="2:13" ht="12.75" customHeight="1">
      <c r="B54" s="2" t="s">
        <v>42</v>
      </c>
      <c r="C54" s="2"/>
      <c r="D54" s="2"/>
      <c r="E54" s="2"/>
      <c r="F54" s="7">
        <f>SUM(F49:F53)</f>
        <v>315151</v>
      </c>
      <c r="G54" s="7">
        <f>SUM(G49:G53)</f>
        <v>366428</v>
      </c>
      <c r="J54" s="2" t="s">
        <v>43</v>
      </c>
      <c r="K54" s="2"/>
      <c r="L54" s="7">
        <f>SUM(L49:L53)</f>
        <v>194510</v>
      </c>
      <c r="M54" s="7">
        <f>SUM(M49:M53)</f>
        <v>238873</v>
      </c>
    </row>
    <row r="56" spans="3:9" ht="15.75" customHeight="1">
      <c r="C56" s="10" t="s">
        <v>39</v>
      </c>
      <c r="I56" s="10" t="s">
        <v>38</v>
      </c>
    </row>
    <row r="57" spans="5:8" ht="12.75" customHeight="1">
      <c r="E57" s="11" t="s">
        <v>44</v>
      </c>
      <c r="F57" s="12">
        <f>F54-L54</f>
        <v>120641</v>
      </c>
      <c r="G57" s="12">
        <f>G54-M54</f>
        <v>127555</v>
      </c>
      <c r="H57" s="13" t="s">
        <v>41</v>
      </c>
    </row>
    <row r="58" ht="12.75" customHeight="1">
      <c r="H58" s="14">
        <f>F57-G57</f>
        <v>-6914</v>
      </c>
    </row>
    <row r="60" spans="1:13" ht="12.75" customHeight="1">
      <c r="A60" s="15" t="s">
        <v>45</v>
      </c>
      <c r="F60" s="9">
        <f>F17</f>
        <v>66571</v>
      </c>
      <c r="G60" s="9">
        <f>G17</f>
        <v>66153</v>
      </c>
      <c r="I60" s="16" t="s">
        <v>15</v>
      </c>
      <c r="L60" s="9">
        <f>L14</f>
        <v>15314</v>
      </c>
      <c r="M60" s="9">
        <f>M14</f>
        <v>177</v>
      </c>
    </row>
    <row r="61" spans="2:10" ht="12.75" customHeight="1">
      <c r="B61" s="2" t="s">
        <v>46</v>
      </c>
      <c r="J61" s="2" t="s">
        <v>47</v>
      </c>
    </row>
    <row r="62" spans="3:9" ht="15.75" customHeight="1">
      <c r="C62" s="10" t="s">
        <v>39</v>
      </c>
      <c r="I62" s="10" t="s">
        <v>38</v>
      </c>
    </row>
    <row r="63" spans="5:8" ht="12.75" customHeight="1">
      <c r="E63" s="17" t="s">
        <v>48</v>
      </c>
      <c r="F63" s="12">
        <f>F60-L60</f>
        <v>51257</v>
      </c>
      <c r="G63" s="12">
        <f>G60-M60</f>
        <v>65976</v>
      </c>
      <c r="H63" s="13" t="s">
        <v>41</v>
      </c>
    </row>
    <row r="64" ht="12.75" customHeight="1">
      <c r="H64" s="14">
        <f>F63-G63</f>
        <v>-14719</v>
      </c>
    </row>
    <row r="65" spans="5:7" ht="12.75" customHeight="1">
      <c r="E65" s="18" t="s">
        <v>49</v>
      </c>
      <c r="F65" s="19">
        <f>F46-F57</f>
        <v>51256</v>
      </c>
      <c r="G65" s="19">
        <f>G46-G57</f>
        <v>65976</v>
      </c>
    </row>
    <row r="70" ht="18" customHeight="1">
      <c r="A70" s="1" t="s">
        <v>50</v>
      </c>
    </row>
    <row r="73" spans="1:11" ht="15.75" customHeight="1">
      <c r="A73" s="20" t="s">
        <v>51</v>
      </c>
      <c r="E73" s="21" t="s">
        <v>52</v>
      </c>
      <c r="K73" s="21" t="s">
        <v>53</v>
      </c>
    </row>
    <row r="75" spans="1:12" ht="12.75" customHeight="1">
      <c r="A75" s="2"/>
      <c r="B75" s="2"/>
      <c r="C75" s="2"/>
      <c r="E75" s="3">
        <v>40633</v>
      </c>
      <c r="F75" s="3">
        <v>40268</v>
      </c>
      <c r="G75" s="3"/>
      <c r="H75" s="3"/>
      <c r="I75" s="3"/>
      <c r="J75" s="2"/>
      <c r="K75" s="3">
        <v>40633</v>
      </c>
      <c r="L75" s="3">
        <v>40268</v>
      </c>
    </row>
    <row r="76" spans="9:10" ht="12.75" customHeight="1">
      <c r="I76" s="4"/>
      <c r="J76" s="4"/>
    </row>
    <row r="77" spans="1:12" ht="12.75" customHeight="1">
      <c r="A77" t="s">
        <v>54</v>
      </c>
      <c r="E77" s="6">
        <v>0</v>
      </c>
      <c r="F77" s="22"/>
      <c r="H77" t="s">
        <v>55</v>
      </c>
      <c r="K77" s="6">
        <f>'Résultat Boissons'!S78</f>
        <v>29630</v>
      </c>
      <c r="L77" s="22"/>
    </row>
    <row r="78" spans="5:12" ht="12.75" customHeight="1">
      <c r="E78" s="6"/>
      <c r="F78" s="22"/>
      <c r="K78" s="6"/>
      <c r="L78" s="22"/>
    </row>
    <row r="79" spans="1:12" ht="12.75" customHeight="1">
      <c r="A79" t="s">
        <v>56</v>
      </c>
      <c r="E79" s="6"/>
      <c r="F79" s="22"/>
      <c r="H79" t="s">
        <v>57</v>
      </c>
      <c r="K79" s="6"/>
      <c r="L79" s="22"/>
    </row>
    <row r="80" spans="2:12" ht="12.75" customHeight="1">
      <c r="B80" t="s">
        <v>58</v>
      </c>
      <c r="E80" s="6">
        <f>F8-G8</f>
        <v>0</v>
      </c>
      <c r="F80" s="22"/>
      <c r="I80" t="s">
        <v>58</v>
      </c>
      <c r="K80" s="6">
        <v>0</v>
      </c>
      <c r="L80" s="22"/>
    </row>
    <row r="81" spans="2:12" ht="12.75" customHeight="1">
      <c r="B81" t="s">
        <v>59</v>
      </c>
      <c r="E81" s="6">
        <f>F9-G9-'Résultat Boissons'!L31+'Résultat Boissons'!S31-'Résultat Boissons'!L33-'Résultat Boissons'!L34</f>
        <v>37887</v>
      </c>
      <c r="F81" s="22"/>
      <c r="I81" t="s">
        <v>59</v>
      </c>
      <c r="K81" s="6">
        <v>0</v>
      </c>
      <c r="L81" s="22"/>
    </row>
    <row r="82" spans="2:12" ht="12.75" customHeight="1">
      <c r="B82" t="s">
        <v>60</v>
      </c>
      <c r="E82" s="6">
        <f>F10-G10</f>
        <v>4095</v>
      </c>
      <c r="F82" s="22"/>
      <c r="I82" t="s">
        <v>60</v>
      </c>
      <c r="K82" s="6">
        <v>0</v>
      </c>
      <c r="L82" s="22"/>
    </row>
    <row r="83" spans="5:12" ht="12.75" customHeight="1">
      <c r="E83" s="6"/>
      <c r="F83" s="22"/>
      <c r="K83" s="6"/>
      <c r="L83" s="22"/>
    </row>
    <row r="84" spans="1:12" ht="12.75" customHeight="1">
      <c r="A84" t="s">
        <v>61</v>
      </c>
      <c r="E84" s="6">
        <v>0</v>
      </c>
      <c r="F84" s="22"/>
      <c r="K84" s="6"/>
      <c r="L84" s="22"/>
    </row>
    <row r="85" spans="5:12" ht="12.75" customHeight="1">
      <c r="E85" s="6"/>
      <c r="F85" s="22"/>
      <c r="K85" s="6"/>
      <c r="L85" s="22"/>
    </row>
    <row r="86" spans="1:12" ht="12.75" customHeight="1">
      <c r="A86" t="s">
        <v>62</v>
      </c>
      <c r="E86" s="6">
        <v>0</v>
      </c>
      <c r="F86" s="22"/>
      <c r="H86" t="s">
        <v>63</v>
      </c>
      <c r="K86" s="6">
        <v>0</v>
      </c>
      <c r="L86" s="22"/>
    </row>
    <row r="87" spans="5:12" ht="12.75" customHeight="1">
      <c r="E87" s="6"/>
      <c r="F87" s="22"/>
      <c r="K87" s="6"/>
      <c r="L87" s="22"/>
    </row>
    <row r="88" spans="1:12" ht="12.75" customHeight="1">
      <c r="A88" t="s">
        <v>64</v>
      </c>
      <c r="E88" s="6"/>
      <c r="F88" s="22"/>
      <c r="H88" t="s">
        <v>65</v>
      </c>
      <c r="K88" s="6">
        <f>L15-M15</f>
        <v>-9295</v>
      </c>
      <c r="L88" s="22"/>
    </row>
    <row r="89" spans="5:12" ht="12.75" customHeight="1">
      <c r="E89" s="6"/>
      <c r="F89" s="22"/>
      <c r="K89" s="6"/>
      <c r="L89" s="22"/>
    </row>
    <row r="90" spans="2:12" ht="12.75" customHeight="1">
      <c r="B90" s="2" t="s">
        <v>66</v>
      </c>
      <c r="E90" s="23">
        <f>SUM(E77:E89)</f>
        <v>41982</v>
      </c>
      <c r="F90" s="22"/>
      <c r="I90" s="2" t="s">
        <v>67</v>
      </c>
      <c r="K90" s="23">
        <f>SUM(K77:K89)</f>
        <v>20335</v>
      </c>
      <c r="L90" s="22"/>
    </row>
    <row r="91" spans="5:12" ht="12.75" customHeight="1">
      <c r="E91" s="6"/>
      <c r="F91" s="22"/>
      <c r="K91" s="6"/>
      <c r="L91" s="22"/>
    </row>
    <row r="92" spans="1:12" ht="12.75" customHeight="1">
      <c r="A92" s="2" t="s">
        <v>68</v>
      </c>
      <c r="E92" s="6"/>
      <c r="F92" s="22"/>
      <c r="K92" s="6"/>
      <c r="L92" s="22"/>
    </row>
    <row r="93" spans="5:12" ht="12.75" customHeight="1">
      <c r="E93" s="6"/>
      <c r="F93" s="22"/>
      <c r="K93" s="6"/>
      <c r="L93" s="22"/>
    </row>
    <row r="94" spans="2:12" ht="12.75" customHeight="1">
      <c r="B94" s="2" t="s">
        <v>69</v>
      </c>
      <c r="E94" s="24">
        <f>IF((K90-E90)&gt;0,K90-E90,0)</f>
        <v>0</v>
      </c>
      <c r="F94" s="22"/>
      <c r="I94" s="2" t="s">
        <v>70</v>
      </c>
      <c r="K94" s="25">
        <f>IF((E90-K90)&gt;0,E90-K90,0)</f>
        <v>21647</v>
      </c>
      <c r="L94" s="22"/>
    </row>
    <row r="95" spans="5:12" ht="12.75" customHeight="1">
      <c r="E95" s="6"/>
      <c r="F95" s="6"/>
      <c r="K95" s="6"/>
      <c r="L95" s="6"/>
    </row>
    <row r="96" spans="11:12" ht="12.75" customHeight="1">
      <c r="K96" s="6"/>
      <c r="L96" s="6"/>
    </row>
    <row r="97" spans="11:12" ht="12.75" customHeight="1">
      <c r="K97" s="6"/>
      <c r="L97" s="6"/>
    </row>
    <row r="98" spans="1:12" ht="15.75" customHeight="1">
      <c r="A98" s="20" t="s">
        <v>71</v>
      </c>
      <c r="K98" s="6"/>
      <c r="L98" s="6"/>
    </row>
    <row r="99" spans="7:12" ht="12.75" customHeight="1">
      <c r="G99" s="3">
        <v>40633</v>
      </c>
      <c r="K99" s="6"/>
      <c r="L99" s="6"/>
    </row>
    <row r="100" spans="11:12" ht="12.75" customHeight="1">
      <c r="K100" s="6"/>
      <c r="L100" s="6"/>
    </row>
    <row r="101" spans="6:12" ht="12.75" customHeight="1">
      <c r="F101" s="26" t="s">
        <v>72</v>
      </c>
      <c r="G101" s="26" t="s">
        <v>73</v>
      </c>
      <c r="H101" s="26" t="s">
        <v>74</v>
      </c>
      <c r="K101" s="6"/>
      <c r="L101" s="6"/>
    </row>
    <row r="102" spans="11:12" ht="12.75" customHeight="1">
      <c r="K102" s="6"/>
      <c r="L102" s="6"/>
    </row>
    <row r="103" spans="1:8" ht="12.75" customHeight="1">
      <c r="A103" s="2" t="s">
        <v>75</v>
      </c>
      <c r="F103" s="6"/>
      <c r="G103" s="6"/>
      <c r="H103" s="22"/>
    </row>
    <row r="104" spans="6:8" ht="12.75" customHeight="1">
      <c r="F104" s="6"/>
      <c r="G104" s="6"/>
      <c r="H104" s="22"/>
    </row>
    <row r="105" spans="2:8" ht="12.75" customHeight="1">
      <c r="B105" t="s">
        <v>76</v>
      </c>
      <c r="F105" s="6"/>
      <c r="G105" s="6"/>
      <c r="H105" s="22"/>
    </row>
    <row r="106" spans="3:8" ht="12.75" customHeight="1">
      <c r="C106" t="s">
        <v>77</v>
      </c>
      <c r="F106" s="6"/>
      <c r="G106" s="6">
        <f>G49-F49</f>
        <v>20020</v>
      </c>
      <c r="H106" s="22"/>
    </row>
    <row r="107" spans="3:8" ht="12.75" customHeight="1">
      <c r="C107" t="s">
        <v>78</v>
      </c>
      <c r="F107" s="6"/>
      <c r="G107" s="6">
        <v>0</v>
      </c>
      <c r="H107" s="22"/>
    </row>
    <row r="108" spans="3:8" ht="12.75" customHeight="1">
      <c r="C108" t="s">
        <v>79</v>
      </c>
      <c r="F108" s="6"/>
      <c r="G108" s="6">
        <f>G50-F50+G51-F51+G52-F52</f>
        <v>31257</v>
      </c>
      <c r="H108" s="22"/>
    </row>
    <row r="109" spans="2:8" ht="12.75" customHeight="1">
      <c r="B109" t="s">
        <v>80</v>
      </c>
      <c r="F109" s="6"/>
      <c r="G109" s="6"/>
      <c r="H109" s="22"/>
    </row>
    <row r="110" spans="3:8" ht="12.75" customHeight="1">
      <c r="C110" t="s">
        <v>81</v>
      </c>
      <c r="F110" s="6"/>
      <c r="G110" s="6">
        <v>0</v>
      </c>
      <c r="H110" s="22"/>
    </row>
    <row r="111" spans="3:8" ht="12.75" customHeight="1">
      <c r="C111" t="s">
        <v>82</v>
      </c>
      <c r="F111" s="6">
        <f>M54-L54</f>
        <v>44363</v>
      </c>
      <c r="G111" s="6"/>
      <c r="H111" s="22"/>
    </row>
    <row r="112" spans="6:8" ht="12.75" customHeight="1">
      <c r="F112" s="6"/>
      <c r="G112" s="6"/>
      <c r="H112" s="22"/>
    </row>
    <row r="113" spans="4:8" ht="12.75" customHeight="1">
      <c r="D113" s="2" t="s">
        <v>83</v>
      </c>
      <c r="F113" s="27">
        <f>SUM(F105:F111)</f>
        <v>44363</v>
      </c>
      <c r="G113" s="24">
        <f>SUM(G105:G111)</f>
        <v>51277</v>
      </c>
      <c r="H113" s="22"/>
    </row>
    <row r="114" spans="6:8" ht="12.75" customHeight="1">
      <c r="F114" s="6"/>
      <c r="G114" s="6"/>
      <c r="H114" s="22"/>
    </row>
    <row r="115" spans="2:8" ht="12.75" customHeight="1">
      <c r="B115" s="2" t="s">
        <v>84</v>
      </c>
      <c r="F115" s="6"/>
      <c r="G115" s="6"/>
      <c r="H115" s="24">
        <f>G113-F113</f>
        <v>6914</v>
      </c>
    </row>
    <row r="116" spans="6:8" ht="12.75" customHeight="1">
      <c r="F116" s="6"/>
      <c r="G116" s="6"/>
      <c r="H116" s="22"/>
    </row>
    <row r="117" spans="6:8" ht="12.75" customHeight="1">
      <c r="F117" s="6"/>
      <c r="G117" s="6"/>
      <c r="H117" s="22"/>
    </row>
    <row r="118" spans="1:8" ht="12.75" customHeight="1">
      <c r="A118" s="2" t="s">
        <v>85</v>
      </c>
      <c r="F118" s="6"/>
      <c r="G118" s="6"/>
      <c r="H118" s="22"/>
    </row>
    <row r="119" spans="6:8" ht="12.75" customHeight="1">
      <c r="F119" s="6"/>
      <c r="G119" s="6"/>
      <c r="H119" s="22"/>
    </row>
    <row r="120" spans="2:8" ht="12.75" customHeight="1">
      <c r="B120" t="s">
        <v>86</v>
      </c>
      <c r="F120" s="6"/>
      <c r="G120" s="6"/>
      <c r="H120" s="22"/>
    </row>
    <row r="121" spans="2:8" ht="12.75" customHeight="1">
      <c r="B121" t="s">
        <v>87</v>
      </c>
      <c r="F121" s="6"/>
      <c r="G121" s="6"/>
      <c r="H121" s="22"/>
    </row>
    <row r="122" spans="6:8" ht="12.75" customHeight="1">
      <c r="F122" s="6"/>
      <c r="G122" s="6"/>
      <c r="H122" s="22"/>
    </row>
    <row r="123" spans="4:8" ht="12.75" customHeight="1">
      <c r="D123" s="2" t="s">
        <v>83</v>
      </c>
      <c r="F123" s="27">
        <f>SUM(F115:F121)</f>
        <v>0</v>
      </c>
      <c r="G123" s="24">
        <f>SUM(G115:G121)</f>
        <v>0</v>
      </c>
      <c r="H123" s="22"/>
    </row>
    <row r="124" spans="6:8" ht="12.75" customHeight="1">
      <c r="F124" s="6"/>
      <c r="G124" s="6"/>
      <c r="H124" s="22"/>
    </row>
    <row r="125" spans="2:8" ht="12.75" customHeight="1">
      <c r="B125" s="2" t="s">
        <v>88</v>
      </c>
      <c r="F125" s="6"/>
      <c r="G125" s="6"/>
      <c r="H125" s="24">
        <f>G123-F123</f>
        <v>0</v>
      </c>
    </row>
    <row r="126" spans="6:8" ht="12.75" customHeight="1">
      <c r="F126" s="6"/>
      <c r="G126" s="6"/>
      <c r="H126" s="6"/>
    </row>
    <row r="127" spans="6:8" ht="12.75" customHeight="1">
      <c r="F127" s="6"/>
      <c r="G127" s="6"/>
      <c r="H127" s="6"/>
    </row>
    <row r="128" s="2" customFormat="1" ht="12.75" customHeight="1">
      <c r="A128" s="2" t="s">
        <v>89</v>
      </c>
    </row>
    <row r="129" spans="5:8" ht="12.75" customHeight="1">
      <c r="E129" s="2" t="s">
        <v>90</v>
      </c>
      <c r="H129" s="28"/>
    </row>
    <row r="130" spans="5:8" ht="12.75" customHeight="1">
      <c r="E130" s="2" t="s">
        <v>91</v>
      </c>
      <c r="H130" s="29">
        <f>H115</f>
        <v>6914</v>
      </c>
    </row>
    <row r="131" ht="12.75" customHeight="1">
      <c r="H131" s="30"/>
    </row>
    <row r="132" ht="12.75" customHeight="1">
      <c r="A132" s="2" t="s">
        <v>92</v>
      </c>
    </row>
    <row r="134" spans="2:6" ht="12.75" customHeight="1">
      <c r="B134" t="s">
        <v>93</v>
      </c>
      <c r="F134" s="9">
        <f>F60-G60</f>
        <v>418</v>
      </c>
    </row>
    <row r="135" spans="2:6" ht="12.75" customHeight="1">
      <c r="B135" t="s">
        <v>94</v>
      </c>
      <c r="F135" s="9">
        <f>M60-L60</f>
        <v>-15137</v>
      </c>
    </row>
    <row r="137" spans="4:7" ht="12.75" customHeight="1">
      <c r="D137" s="2" t="s">
        <v>83</v>
      </c>
      <c r="F137" s="27">
        <f>SUM(F128:F135)</f>
        <v>-14719</v>
      </c>
      <c r="G137" s="24">
        <f>SUM(G128:G135)</f>
        <v>0</v>
      </c>
    </row>
    <row r="139" spans="2:8" ht="12.75" customHeight="1">
      <c r="B139" s="2" t="s">
        <v>95</v>
      </c>
      <c r="H139" s="29">
        <f>-F137</f>
        <v>14719</v>
      </c>
    </row>
    <row r="142" ht="12.75" customHeight="1">
      <c r="A142" s="2" t="s">
        <v>96</v>
      </c>
    </row>
    <row r="143" spans="3:8" ht="12.75" customHeight="1">
      <c r="C143" s="2" t="s">
        <v>97</v>
      </c>
      <c r="H143" s="31">
        <f>H130+H139</f>
        <v>21633</v>
      </c>
    </row>
    <row r="144" spans="3:8" ht="12.75" customHeight="1">
      <c r="C144" s="2" t="s">
        <v>98</v>
      </c>
      <c r="H144" s="3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62">
      <selection activeCell="E76" sqref="E76"/>
    </sheetView>
  </sheetViews>
  <sheetFormatPr defaultColWidth="11.421875" defaultRowHeight="12.75" customHeight="1"/>
  <cols>
    <col min="4" max="4" width="11.8515625" style="0" customWidth="1"/>
    <col min="5" max="5" width="14.421875" style="0" customWidth="1"/>
    <col min="6" max="6" width="13.8515625" style="0" customWidth="1"/>
    <col min="10" max="10" width="12.28125" style="0" customWidth="1"/>
    <col min="12" max="12" width="13.28125" style="0" customWidth="1"/>
    <col min="13" max="13" width="13.00390625" style="0" customWidth="1"/>
    <col min="19" max="19" width="13.140625" style="0" customWidth="1"/>
    <col min="20" max="20" width="13.57421875" style="0" customWidth="1"/>
  </cols>
  <sheetData>
    <row r="1" spans="1:16" ht="18" customHeight="1">
      <c r="A1" s="1" t="s">
        <v>99</v>
      </c>
      <c r="I1" s="1" t="s">
        <v>100</v>
      </c>
      <c r="J1" s="1"/>
      <c r="P1" s="1" t="s">
        <v>101</v>
      </c>
    </row>
    <row r="4" spans="5:20" s="33" customFormat="1" ht="15.75" customHeight="1">
      <c r="E4" s="34">
        <v>40633</v>
      </c>
      <c r="F4" s="34">
        <v>40268</v>
      </c>
      <c r="L4" s="34">
        <v>40633</v>
      </c>
      <c r="M4" s="34">
        <v>40268</v>
      </c>
      <c r="S4" s="34">
        <v>40633</v>
      </c>
      <c r="T4" s="34">
        <v>40268</v>
      </c>
    </row>
    <row r="6" spans="1:13" ht="14.25" customHeight="1">
      <c r="A6" t="s">
        <v>102</v>
      </c>
      <c r="E6" s="5">
        <v>1027358</v>
      </c>
      <c r="F6" s="6">
        <v>1117685</v>
      </c>
      <c r="H6" t="s">
        <v>102</v>
      </c>
      <c r="L6" s="6">
        <f>E6</f>
        <v>1027358</v>
      </c>
      <c r="M6" s="6">
        <f>F6</f>
        <v>1117685</v>
      </c>
    </row>
    <row r="7" spans="1:13" ht="14.25" customHeight="1">
      <c r="A7" t="s">
        <v>103</v>
      </c>
      <c r="E7" s="5">
        <v>11939</v>
      </c>
      <c r="F7" s="6">
        <v>14768</v>
      </c>
      <c r="H7" t="s">
        <v>104</v>
      </c>
      <c r="L7" s="6">
        <f aca="true" t="shared" si="0" ref="L7:L8">-E19</f>
        <v>-630167</v>
      </c>
      <c r="M7" s="6">
        <f aca="true" t="shared" si="1" ref="M7:M8">-F19</f>
        <v>-714016</v>
      </c>
    </row>
    <row r="8" spans="5:13" ht="12.75" customHeight="1">
      <c r="E8" s="6"/>
      <c r="F8" s="6"/>
      <c r="H8" t="s">
        <v>105</v>
      </c>
      <c r="L8" s="6">
        <f t="shared" si="0"/>
        <v>-20755</v>
      </c>
      <c r="M8" s="6">
        <f t="shared" si="1"/>
        <v>3942</v>
      </c>
    </row>
    <row r="9" spans="2:13" ht="12.75" customHeight="1">
      <c r="B9" s="35" t="s">
        <v>106</v>
      </c>
      <c r="C9" s="35"/>
      <c r="D9" s="35"/>
      <c r="E9" s="36">
        <f>SUM(E6:E8)</f>
        <v>1039297</v>
      </c>
      <c r="F9" s="36">
        <f>SUM(F6:F8)</f>
        <v>1132453</v>
      </c>
      <c r="L9" s="6"/>
      <c r="M9" s="6"/>
    </row>
    <row r="10" spans="5:13" ht="12.75" customHeight="1">
      <c r="E10" s="6"/>
      <c r="F10" s="6"/>
      <c r="H10" s="37" t="s">
        <v>107</v>
      </c>
      <c r="I10" s="37"/>
      <c r="J10" s="37"/>
      <c r="K10" s="37"/>
      <c r="L10" s="38">
        <f>SUM(L6:L8)</f>
        <v>376436</v>
      </c>
      <c r="M10" s="38">
        <f>SUM(M6:M8)</f>
        <v>407611</v>
      </c>
    </row>
    <row r="11" spans="1:13" ht="12.75" customHeight="1">
      <c r="A11" t="s">
        <v>108</v>
      </c>
      <c r="E11" s="6"/>
      <c r="F11" s="6"/>
      <c r="L11" s="6"/>
      <c r="M11" s="6"/>
    </row>
    <row r="12" spans="1:13" ht="12.75" customHeight="1">
      <c r="A12" t="s">
        <v>109</v>
      </c>
      <c r="E12" s="6"/>
      <c r="F12" s="6"/>
      <c r="H12" t="s">
        <v>103</v>
      </c>
      <c r="L12" s="6">
        <f>E7</f>
        <v>11939</v>
      </c>
      <c r="M12" s="6">
        <f>F7</f>
        <v>14768</v>
      </c>
    </row>
    <row r="13" spans="1:13" ht="12.75" customHeight="1">
      <c r="A13" t="s">
        <v>110</v>
      </c>
      <c r="E13" s="6"/>
      <c r="F13" s="6"/>
      <c r="H13" t="s">
        <v>108</v>
      </c>
      <c r="L13" s="6">
        <f aca="true" t="shared" si="2" ref="L13:L14">E11</f>
        <v>0</v>
      </c>
      <c r="M13" s="6">
        <f aca="true" t="shared" si="3" ref="M13:M14">F11</f>
        <v>0</v>
      </c>
    </row>
    <row r="14" spans="1:13" ht="14.25" customHeight="1">
      <c r="A14" t="s">
        <v>111</v>
      </c>
      <c r="E14" s="5">
        <v>6842</v>
      </c>
      <c r="F14" s="6">
        <v>1929</v>
      </c>
      <c r="H14" t="s">
        <v>109</v>
      </c>
      <c r="L14" s="6">
        <f t="shared" si="2"/>
        <v>0</v>
      </c>
      <c r="M14" s="6">
        <f t="shared" si="3"/>
        <v>0</v>
      </c>
    </row>
    <row r="15" spans="1:13" ht="14.25" customHeight="1">
      <c r="A15" t="s">
        <v>112</v>
      </c>
      <c r="E15" s="5">
        <v>13</v>
      </c>
      <c r="F15" s="6">
        <v>15</v>
      </c>
      <c r="L15" s="6"/>
      <c r="M15" s="6"/>
    </row>
    <row r="16" spans="5:13" ht="12.75" customHeight="1">
      <c r="E16" s="6"/>
      <c r="F16" s="6"/>
      <c r="H16" s="37" t="s">
        <v>113</v>
      </c>
      <c r="I16" s="39"/>
      <c r="J16" s="39"/>
      <c r="K16" s="39"/>
      <c r="L16" s="38">
        <f>SUM(L12:L14)</f>
        <v>11939</v>
      </c>
      <c r="M16" s="38">
        <f>SUM(M12:M14)</f>
        <v>14768</v>
      </c>
    </row>
    <row r="17" spans="2:13" ht="12.75" customHeight="1">
      <c r="B17" s="2" t="s">
        <v>114</v>
      </c>
      <c r="C17" s="2"/>
      <c r="D17" s="2"/>
      <c r="E17" s="23">
        <f>SUM(E9:E16)</f>
        <v>1046152</v>
      </c>
      <c r="F17" s="23">
        <f>SUM(F9:F16)</f>
        <v>1134397</v>
      </c>
      <c r="L17" s="6"/>
      <c r="M17" s="6"/>
    </row>
    <row r="18" spans="5:13" ht="12.75" customHeight="1">
      <c r="E18" s="6"/>
      <c r="F18" s="6"/>
      <c r="H18" t="s">
        <v>115</v>
      </c>
      <c r="L18" s="6">
        <f aca="true" t="shared" si="4" ref="L18:L20">-E21</f>
        <v>-14041</v>
      </c>
      <c r="M18" s="6">
        <f aca="true" t="shared" si="5" ref="M18:M20">-F21</f>
        <v>-15534</v>
      </c>
    </row>
    <row r="19" spans="1:13" ht="14.25" customHeight="1">
      <c r="A19" t="s">
        <v>104</v>
      </c>
      <c r="E19" s="5">
        <v>630167</v>
      </c>
      <c r="F19" s="6">
        <v>714016</v>
      </c>
      <c r="H19" t="s">
        <v>116</v>
      </c>
      <c r="L19" s="6">
        <f t="shared" si="4"/>
        <v>735</v>
      </c>
      <c r="M19" s="6">
        <f t="shared" si="5"/>
        <v>-633</v>
      </c>
    </row>
    <row r="20" spans="1:13" ht="14.25" customHeight="1">
      <c r="A20" t="s">
        <v>105</v>
      </c>
      <c r="E20" s="5">
        <v>20755</v>
      </c>
      <c r="F20" s="6">
        <v>-3942</v>
      </c>
      <c r="H20" t="s">
        <v>117</v>
      </c>
      <c r="L20" s="6">
        <f t="shared" si="4"/>
        <v>-107181</v>
      </c>
      <c r="M20" s="6">
        <f t="shared" si="5"/>
        <v>-108775</v>
      </c>
    </row>
    <row r="21" spans="1:13" ht="14.25" customHeight="1">
      <c r="A21" t="s">
        <v>115</v>
      </c>
      <c r="E21" s="5">
        <v>14041</v>
      </c>
      <c r="F21" s="6">
        <v>15534</v>
      </c>
      <c r="L21" s="6"/>
      <c r="M21" s="6"/>
    </row>
    <row r="22" spans="1:13" ht="14.25" customHeight="1">
      <c r="A22" t="s">
        <v>116</v>
      </c>
      <c r="E22" s="5">
        <f>-735</f>
        <v>-735</v>
      </c>
      <c r="F22" s="6">
        <v>633</v>
      </c>
      <c r="H22" s="37" t="s">
        <v>118</v>
      </c>
      <c r="I22" s="39"/>
      <c r="J22" s="39"/>
      <c r="K22" s="39"/>
      <c r="L22" s="38">
        <f>SUM(L18:L20)+L16+L10</f>
        <v>267888</v>
      </c>
      <c r="M22" s="38">
        <f>SUM(M18:M20)+M16+M10</f>
        <v>297437</v>
      </c>
    </row>
    <row r="23" spans="1:6" ht="14.25" customHeight="1">
      <c r="A23" t="s">
        <v>117</v>
      </c>
      <c r="E23" s="5">
        <v>107181</v>
      </c>
      <c r="F23" s="6">
        <v>108775</v>
      </c>
    </row>
    <row r="24" spans="1:13" ht="14.25" customHeight="1">
      <c r="A24" t="s">
        <v>119</v>
      </c>
      <c r="E24" s="5">
        <v>34113</v>
      </c>
      <c r="F24" s="6">
        <v>40972</v>
      </c>
      <c r="H24" t="s">
        <v>110</v>
      </c>
      <c r="L24" s="6">
        <f>E13</f>
        <v>0</v>
      </c>
      <c r="M24" s="6">
        <f>F13</f>
        <v>0</v>
      </c>
    </row>
    <row r="25" spans="1:13" ht="14.25" customHeight="1">
      <c r="A25" t="s">
        <v>120</v>
      </c>
      <c r="E25" s="5">
        <v>124411</v>
      </c>
      <c r="F25" s="6">
        <v>123925</v>
      </c>
      <c r="H25" t="s">
        <v>119</v>
      </c>
      <c r="L25" s="6">
        <f aca="true" t="shared" si="6" ref="L25:L27">-E24</f>
        <v>-34113</v>
      </c>
      <c r="M25" s="6">
        <f aca="true" t="shared" si="7" ref="M25:M27">-F24</f>
        <v>-40972</v>
      </c>
    </row>
    <row r="26" spans="1:13" ht="14.25" customHeight="1">
      <c r="A26" t="s">
        <v>121</v>
      </c>
      <c r="E26" s="5">
        <v>65909</v>
      </c>
      <c r="F26" s="6">
        <v>66628</v>
      </c>
      <c r="H26" t="s">
        <v>120</v>
      </c>
      <c r="L26" s="6">
        <f t="shared" si="6"/>
        <v>-124411</v>
      </c>
      <c r="M26" s="6">
        <f t="shared" si="7"/>
        <v>-123925</v>
      </c>
    </row>
    <row r="27" spans="1:13" ht="14.25" customHeight="1">
      <c r="A27" t="s">
        <v>122</v>
      </c>
      <c r="E27" s="5">
        <v>49707</v>
      </c>
      <c r="F27" s="6">
        <v>44237</v>
      </c>
      <c r="H27" t="s">
        <v>121</v>
      </c>
      <c r="L27" s="6">
        <f t="shared" si="6"/>
        <v>-65909</v>
      </c>
      <c r="M27" s="6">
        <f t="shared" si="7"/>
        <v>-66628</v>
      </c>
    </row>
    <row r="28" spans="1:13" ht="14.25" customHeight="1">
      <c r="A28" t="s">
        <v>123</v>
      </c>
      <c r="E28" s="5">
        <v>7544</v>
      </c>
      <c r="F28" s="6">
        <v>1301</v>
      </c>
      <c r="L28" s="6"/>
      <c r="M28" s="6"/>
    </row>
    <row r="29" spans="1:20" ht="14.25" customHeight="1">
      <c r="A29" t="s">
        <v>124</v>
      </c>
      <c r="E29" s="5">
        <v>7815</v>
      </c>
      <c r="F29" s="6">
        <v>1266</v>
      </c>
      <c r="H29" s="37" t="s">
        <v>125</v>
      </c>
      <c r="I29" s="39"/>
      <c r="J29" s="39"/>
      <c r="K29" s="39"/>
      <c r="L29" s="38">
        <f>SUM(L22:L27)</f>
        <v>43455</v>
      </c>
      <c r="M29" s="38">
        <f>SUM(M22:M27)</f>
        <v>65912</v>
      </c>
      <c r="O29" s="37" t="s">
        <v>125</v>
      </c>
      <c r="P29" s="39"/>
      <c r="Q29" s="39"/>
      <c r="R29" s="39"/>
      <c r="S29" s="38">
        <f>L29</f>
        <v>43455</v>
      </c>
      <c r="T29" s="38">
        <f>M29</f>
        <v>65912</v>
      </c>
    </row>
    <row r="30" spans="5:13" ht="12.75" customHeight="1">
      <c r="E30" s="6"/>
      <c r="F30" s="6"/>
      <c r="L30" s="6"/>
      <c r="M30" s="6"/>
    </row>
    <row r="31" spans="2:20" ht="12.75" customHeight="1">
      <c r="B31" s="2" t="s">
        <v>126</v>
      </c>
      <c r="E31" s="23">
        <f>SUM(E19:E30)</f>
        <v>1060908</v>
      </c>
      <c r="F31" s="23">
        <f>SUM(F19:F30)</f>
        <v>1113345</v>
      </c>
      <c r="H31" t="s">
        <v>111</v>
      </c>
      <c r="L31" s="9">
        <f aca="true" t="shared" si="8" ref="L31:L32">E14</f>
        <v>6842</v>
      </c>
      <c r="M31" s="9">
        <f aca="true" t="shared" si="9" ref="M31:M32">F14</f>
        <v>1929</v>
      </c>
      <c r="O31" s="40" t="s">
        <v>127</v>
      </c>
      <c r="P31" s="40"/>
      <c r="Q31" s="40"/>
      <c r="R31" s="40"/>
      <c r="T31" s="41">
        <v>414</v>
      </c>
    </row>
    <row r="32" spans="5:20" ht="12.75" customHeight="1">
      <c r="E32" s="6"/>
      <c r="F32" s="6"/>
      <c r="H32" t="s">
        <v>112</v>
      </c>
      <c r="L32" s="6">
        <f t="shared" si="8"/>
        <v>13</v>
      </c>
      <c r="M32" s="6">
        <f t="shared" si="9"/>
        <v>15</v>
      </c>
      <c r="O32" t="s">
        <v>112</v>
      </c>
      <c r="T32" s="6">
        <f>M32</f>
        <v>15</v>
      </c>
    </row>
    <row r="33" spans="8:20" ht="12.75" customHeight="1">
      <c r="H33" t="s">
        <v>122</v>
      </c>
      <c r="L33" s="6">
        <f aca="true" t="shared" si="10" ref="L33:L35">-E27</f>
        <v>-49707</v>
      </c>
      <c r="M33" s="6">
        <f aca="true" t="shared" si="11" ref="M33:M35">-F27</f>
        <v>-44237</v>
      </c>
      <c r="S33" s="6"/>
      <c r="T33" s="6"/>
    </row>
    <row r="34" spans="8:20" ht="12.75" customHeight="1">
      <c r="H34" t="s">
        <v>123</v>
      </c>
      <c r="L34" s="6">
        <f t="shared" si="10"/>
        <v>-7544</v>
      </c>
      <c r="M34" s="6">
        <f t="shared" si="11"/>
        <v>-1301</v>
      </c>
      <c r="S34" s="6"/>
      <c r="T34" s="6"/>
    </row>
    <row r="35" spans="8:20" ht="12.75" customHeight="1">
      <c r="H35" t="s">
        <v>124</v>
      </c>
      <c r="L35" s="6">
        <f t="shared" si="10"/>
        <v>-7815</v>
      </c>
      <c r="M35" s="6">
        <f t="shared" si="11"/>
        <v>-1266</v>
      </c>
      <c r="O35" t="s">
        <v>124</v>
      </c>
      <c r="S35" s="6">
        <f>L35</f>
        <v>-7815</v>
      </c>
      <c r="T35" s="6">
        <f>M35</f>
        <v>-1266</v>
      </c>
    </row>
    <row r="36" spans="5:20" ht="12.75" customHeight="1">
      <c r="E36" s="6"/>
      <c r="F36" s="6"/>
      <c r="L36" s="6"/>
      <c r="M36" s="6"/>
      <c r="S36" s="6"/>
      <c r="T36" s="6"/>
    </row>
    <row r="37" spans="3:20" ht="12.75" customHeight="1">
      <c r="C37" s="11" t="s">
        <v>128</v>
      </c>
      <c r="D37" s="11"/>
      <c r="E37" s="12">
        <f>E17-E31</f>
        <v>-14756</v>
      </c>
      <c r="F37" s="12">
        <f>F17-F31</f>
        <v>21052</v>
      </c>
      <c r="J37" s="11" t="s">
        <v>128</v>
      </c>
      <c r="K37" s="11"/>
      <c r="L37" s="12">
        <f>SUM(L29:L36)</f>
        <v>-14756</v>
      </c>
      <c r="M37" s="12">
        <f>SUM(M29:M36)</f>
        <v>21052</v>
      </c>
      <c r="S37" s="6"/>
      <c r="T37" s="6"/>
    </row>
    <row r="38" spans="12:20" ht="12.75" customHeight="1">
      <c r="L38" s="6"/>
      <c r="M38" s="6"/>
      <c r="S38" s="6"/>
      <c r="T38" s="6"/>
    </row>
    <row r="39" spans="1:20" ht="12.75" customHeight="1">
      <c r="A39" t="s">
        <v>129</v>
      </c>
      <c r="E39" s="6"/>
      <c r="F39" s="6"/>
      <c r="H39" t="s">
        <v>129</v>
      </c>
      <c r="L39" s="6">
        <f aca="true" t="shared" si="12" ref="L39:L43">E39</f>
        <v>0</v>
      </c>
      <c r="M39" s="6">
        <f aca="true" t="shared" si="13" ref="M39:M43">F39</f>
        <v>0</v>
      </c>
      <c r="S39" s="6"/>
      <c r="T39" s="6"/>
    </row>
    <row r="40" spans="1:20" ht="14.25" customHeight="1">
      <c r="A40" t="s">
        <v>130</v>
      </c>
      <c r="E40" s="5">
        <v>1789</v>
      </c>
      <c r="F40" s="6">
        <v>146</v>
      </c>
      <c r="H40" t="s">
        <v>130</v>
      </c>
      <c r="L40" s="6">
        <f t="shared" si="12"/>
        <v>1789</v>
      </c>
      <c r="M40" s="6">
        <f t="shared" si="13"/>
        <v>146</v>
      </c>
      <c r="S40" s="6"/>
      <c r="T40" s="6"/>
    </row>
    <row r="41" spans="1:20" ht="12.75" customHeight="1">
      <c r="A41" t="s">
        <v>131</v>
      </c>
      <c r="E41" s="6"/>
      <c r="F41" s="6"/>
      <c r="H41" t="s">
        <v>131</v>
      </c>
      <c r="L41" s="6">
        <f t="shared" si="12"/>
        <v>0</v>
      </c>
      <c r="M41" s="6">
        <f t="shared" si="13"/>
        <v>0</v>
      </c>
      <c r="S41" s="6"/>
      <c r="T41" s="6"/>
    </row>
    <row r="42" spans="1:20" ht="12.75" customHeight="1">
      <c r="A42" t="s">
        <v>132</v>
      </c>
      <c r="E42" s="6"/>
      <c r="F42" s="6"/>
      <c r="H42" t="s">
        <v>132</v>
      </c>
      <c r="L42" s="6">
        <f t="shared" si="12"/>
        <v>0</v>
      </c>
      <c r="M42" s="6">
        <f t="shared" si="13"/>
        <v>0</v>
      </c>
      <c r="S42" s="6"/>
      <c r="T42" s="6"/>
    </row>
    <row r="43" spans="1:20" ht="12.75" customHeight="1">
      <c r="A43" t="s">
        <v>133</v>
      </c>
      <c r="E43" s="6"/>
      <c r="F43" s="6"/>
      <c r="H43" t="s">
        <v>133</v>
      </c>
      <c r="L43" s="6">
        <f t="shared" si="12"/>
        <v>0</v>
      </c>
      <c r="M43" s="6">
        <f t="shared" si="13"/>
        <v>0</v>
      </c>
      <c r="S43" s="6"/>
      <c r="T43" s="6"/>
    </row>
    <row r="44" spans="5:20" ht="12.75" customHeight="1">
      <c r="E44" s="6"/>
      <c r="F44" s="6"/>
      <c r="L44" s="6"/>
      <c r="M44" s="6"/>
      <c r="S44" s="6"/>
      <c r="T44" s="6"/>
    </row>
    <row r="45" spans="2:20" ht="12.75" customHeight="1">
      <c r="B45" s="2" t="s">
        <v>134</v>
      </c>
      <c r="E45" s="23">
        <f>SUM(E39:E44)</f>
        <v>1789</v>
      </c>
      <c r="F45" s="23">
        <f>SUM(F39:F44)</f>
        <v>146</v>
      </c>
      <c r="I45" s="2" t="s">
        <v>134</v>
      </c>
      <c r="L45" s="23">
        <f>SUM(L39:L44)</f>
        <v>1789</v>
      </c>
      <c r="M45" s="23">
        <f>SUM(M39:M44)</f>
        <v>146</v>
      </c>
      <c r="O45" t="s">
        <v>135</v>
      </c>
      <c r="S45" s="6">
        <f>L45</f>
        <v>1789</v>
      </c>
      <c r="T45" s="6">
        <f>M45</f>
        <v>146</v>
      </c>
    </row>
    <row r="46" spans="5:20" ht="12.75" customHeight="1">
      <c r="E46" s="6"/>
      <c r="F46" s="6"/>
      <c r="L46" s="6"/>
      <c r="M46" s="6"/>
      <c r="S46" s="6"/>
      <c r="T46" s="6"/>
    </row>
    <row r="47" spans="1:20" ht="12.75" customHeight="1">
      <c r="A47" t="s">
        <v>136</v>
      </c>
      <c r="E47" s="6"/>
      <c r="F47" s="6"/>
      <c r="H47" t="s">
        <v>136</v>
      </c>
      <c r="L47" s="6">
        <f aca="true" t="shared" si="14" ref="L47:L50">E47</f>
        <v>0</v>
      </c>
      <c r="M47" s="6">
        <f aca="true" t="shared" si="15" ref="M47:M50">F47</f>
        <v>0</v>
      </c>
      <c r="S47" s="6"/>
      <c r="T47" s="6"/>
    </row>
    <row r="48" spans="1:20" ht="14.25" customHeight="1">
      <c r="A48" t="s">
        <v>137</v>
      </c>
      <c r="E48" s="5">
        <v>11625</v>
      </c>
      <c r="F48" s="6">
        <v>9720</v>
      </c>
      <c r="H48" t="s">
        <v>137</v>
      </c>
      <c r="L48" s="6">
        <f t="shared" si="14"/>
        <v>11625</v>
      </c>
      <c r="M48" s="6">
        <f t="shared" si="15"/>
        <v>9720</v>
      </c>
      <c r="S48" s="6"/>
      <c r="T48" s="6"/>
    </row>
    <row r="49" spans="1:20" ht="12.75" customHeight="1">
      <c r="A49" t="s">
        <v>138</v>
      </c>
      <c r="E49" s="6"/>
      <c r="F49" s="6"/>
      <c r="H49" t="s">
        <v>138</v>
      </c>
      <c r="L49" s="6">
        <f t="shared" si="14"/>
        <v>0</v>
      </c>
      <c r="M49" s="6">
        <f t="shared" si="15"/>
        <v>0</v>
      </c>
      <c r="S49" s="6"/>
      <c r="T49" s="6"/>
    </row>
    <row r="50" spans="1:20" ht="12.75" customHeight="1">
      <c r="A50" t="s">
        <v>139</v>
      </c>
      <c r="E50" s="6"/>
      <c r="F50" s="6"/>
      <c r="H50" t="s">
        <v>139</v>
      </c>
      <c r="L50" s="6">
        <f t="shared" si="14"/>
        <v>0</v>
      </c>
      <c r="M50" s="6">
        <f t="shared" si="15"/>
        <v>0</v>
      </c>
      <c r="S50" s="6"/>
      <c r="T50" s="6"/>
    </row>
    <row r="51" spans="5:20" ht="12.75" customHeight="1">
      <c r="E51" s="6"/>
      <c r="F51" s="6"/>
      <c r="L51" s="6"/>
      <c r="M51" s="6"/>
      <c r="S51" s="6"/>
      <c r="T51" s="6"/>
    </row>
    <row r="52" spans="2:20" ht="12.75" customHeight="1">
      <c r="B52" s="2" t="s">
        <v>140</v>
      </c>
      <c r="E52" s="23">
        <f>SUM(E47:E51)</f>
        <v>11625</v>
      </c>
      <c r="F52" s="23">
        <f>SUM(F47:F51)</f>
        <v>9720</v>
      </c>
      <c r="I52" s="2" t="s">
        <v>140</v>
      </c>
      <c r="L52" s="23">
        <f>SUM(L47:L51)</f>
        <v>11625</v>
      </c>
      <c r="M52" s="23">
        <f>SUM(M47:M51)</f>
        <v>9720</v>
      </c>
      <c r="O52" t="s">
        <v>141</v>
      </c>
      <c r="S52" s="6">
        <f>-L52</f>
        <v>-11625</v>
      </c>
      <c r="T52" s="6">
        <f>-M52</f>
        <v>-9720</v>
      </c>
    </row>
    <row r="53" spans="5:20" ht="12.75" customHeight="1">
      <c r="E53" s="6"/>
      <c r="F53" s="6"/>
      <c r="L53" s="6"/>
      <c r="M53" s="6"/>
      <c r="S53" s="6"/>
      <c r="T53" s="6"/>
    </row>
    <row r="54" spans="3:20" ht="12.75" customHeight="1">
      <c r="C54" s="11" t="s">
        <v>142</v>
      </c>
      <c r="D54" s="11"/>
      <c r="E54" s="42">
        <f>E45-E52</f>
        <v>-9836</v>
      </c>
      <c r="F54" s="42">
        <f>F45-F52</f>
        <v>-9574</v>
      </c>
      <c r="L54" s="6"/>
      <c r="M54" s="6"/>
      <c r="S54" s="6"/>
      <c r="T54" s="6"/>
    </row>
    <row r="55" spans="12:20" ht="12.75" customHeight="1">
      <c r="L55" s="6"/>
      <c r="M55" s="6"/>
      <c r="S55" s="6"/>
      <c r="T55" s="6"/>
    </row>
    <row r="56" spans="5:20" ht="12.75" customHeight="1">
      <c r="E56" s="6"/>
      <c r="F56" s="6"/>
      <c r="L56" s="6"/>
      <c r="M56" s="6"/>
      <c r="S56" s="6"/>
      <c r="T56" s="6"/>
    </row>
    <row r="57" spans="3:20" ht="12.75" customHeight="1">
      <c r="C57" s="11" t="s">
        <v>143</v>
      </c>
      <c r="D57" s="11"/>
      <c r="E57" s="12">
        <f>E54+E37</f>
        <v>-24592</v>
      </c>
      <c r="F57" s="12">
        <f>F54+F37</f>
        <v>11478</v>
      </c>
      <c r="J57" s="11" t="s">
        <v>143</v>
      </c>
      <c r="K57" s="11"/>
      <c r="L57" s="12">
        <f>L37+L45-L52</f>
        <v>-24592</v>
      </c>
      <c r="M57" s="12">
        <f>M37+M45-M52</f>
        <v>11478</v>
      </c>
      <c r="S57" s="6"/>
      <c r="T57" s="6"/>
    </row>
    <row r="58" spans="12:20" ht="12.75" customHeight="1">
      <c r="L58" s="6"/>
      <c r="M58" s="6"/>
      <c r="S58" s="6"/>
      <c r="T58" s="6"/>
    </row>
    <row r="59" spans="12:20" ht="12.75" customHeight="1">
      <c r="L59" s="6"/>
      <c r="M59" s="6"/>
      <c r="S59" s="6"/>
      <c r="T59" s="6"/>
    </row>
    <row r="60" spans="1:20" ht="12.75" customHeight="1">
      <c r="A60" t="s">
        <v>144</v>
      </c>
      <c r="E60" s="6"/>
      <c r="F60" s="6"/>
      <c r="H60" t="s">
        <v>144</v>
      </c>
      <c r="L60" s="6">
        <f aca="true" t="shared" si="16" ref="L60:L62">E60</f>
        <v>0</v>
      </c>
      <c r="M60" s="6">
        <f aca="true" t="shared" si="17" ref="M60:M62">F60</f>
        <v>0</v>
      </c>
      <c r="S60" s="6"/>
      <c r="T60" s="6"/>
    </row>
    <row r="61" spans="1:20" ht="12.75" customHeight="1">
      <c r="A61" t="s">
        <v>145</v>
      </c>
      <c r="E61" s="6"/>
      <c r="F61" s="6"/>
      <c r="H61" t="s">
        <v>145</v>
      </c>
      <c r="L61" s="6">
        <f t="shared" si="16"/>
        <v>0</v>
      </c>
      <c r="M61" s="6">
        <f t="shared" si="17"/>
        <v>0</v>
      </c>
      <c r="S61" s="6"/>
      <c r="T61" s="6"/>
    </row>
    <row r="62" spans="1:20" ht="12.75" customHeight="1">
      <c r="A62" t="s">
        <v>146</v>
      </c>
      <c r="E62" s="6"/>
      <c r="F62" s="6"/>
      <c r="H62" t="s">
        <v>146</v>
      </c>
      <c r="L62" s="6">
        <f t="shared" si="16"/>
        <v>0</v>
      </c>
      <c r="M62" s="6">
        <f t="shared" si="17"/>
        <v>0</v>
      </c>
      <c r="S62" s="6"/>
      <c r="T62" s="6"/>
    </row>
    <row r="63" spans="5:20" ht="12.75" customHeight="1">
      <c r="E63" s="6"/>
      <c r="F63" s="6"/>
      <c r="L63" s="6"/>
      <c r="M63" s="6"/>
      <c r="S63" s="6"/>
      <c r="T63" s="6"/>
    </row>
    <row r="64" spans="2:20" ht="12.75" customHeight="1">
      <c r="B64" s="2" t="s">
        <v>147</v>
      </c>
      <c r="E64" s="6">
        <f>SUM(E60:E63)</f>
        <v>0</v>
      </c>
      <c r="F64" s="6">
        <f>SUM(F60:F63)</f>
        <v>0</v>
      </c>
      <c r="I64" s="2" t="s">
        <v>147</v>
      </c>
      <c r="L64" s="6">
        <f>SUM(L60:L63)</f>
        <v>0</v>
      </c>
      <c r="M64" s="6">
        <f>SUM(M60:M63)</f>
        <v>0</v>
      </c>
      <c r="O64" t="s">
        <v>148</v>
      </c>
      <c r="S64" s="6">
        <f>L64</f>
        <v>0</v>
      </c>
      <c r="T64" s="6">
        <f>M64</f>
        <v>0</v>
      </c>
    </row>
    <row r="65" spans="5:20" ht="12.75" customHeight="1">
      <c r="E65" s="6"/>
      <c r="F65" s="6"/>
      <c r="L65" s="6"/>
      <c r="M65" s="6"/>
      <c r="S65" s="6"/>
      <c r="T65" s="6"/>
    </row>
    <row r="66" spans="1:20" ht="12.75" customHeight="1">
      <c r="A66" t="s">
        <v>149</v>
      </c>
      <c r="E66" s="6"/>
      <c r="F66" s="6"/>
      <c r="H66" t="s">
        <v>149</v>
      </c>
      <c r="L66" s="6">
        <f aca="true" t="shared" si="18" ref="L66:L68">E66</f>
        <v>0</v>
      </c>
      <c r="M66" s="6">
        <f aca="true" t="shared" si="19" ref="M66:M68">F66</f>
        <v>0</v>
      </c>
      <c r="S66" s="6"/>
      <c r="T66" s="6"/>
    </row>
    <row r="67" spans="1:20" ht="12.75" customHeight="1">
      <c r="A67" t="s">
        <v>150</v>
      </c>
      <c r="E67" s="6"/>
      <c r="F67" s="6"/>
      <c r="H67" t="s">
        <v>150</v>
      </c>
      <c r="L67" s="6">
        <f t="shared" si="18"/>
        <v>0</v>
      </c>
      <c r="M67" s="6">
        <f t="shared" si="19"/>
        <v>0</v>
      </c>
      <c r="S67" s="6"/>
      <c r="T67" s="6"/>
    </row>
    <row r="68" spans="1:20" ht="12.75" customHeight="1">
      <c r="A68" t="s">
        <v>151</v>
      </c>
      <c r="E68" s="6"/>
      <c r="F68" s="6"/>
      <c r="H68" t="s">
        <v>151</v>
      </c>
      <c r="L68" s="6">
        <f t="shared" si="18"/>
        <v>0</v>
      </c>
      <c r="M68" s="6">
        <f t="shared" si="19"/>
        <v>0</v>
      </c>
      <c r="S68" s="6"/>
      <c r="T68" s="6"/>
    </row>
    <row r="69" spans="5:20" ht="12.75" customHeight="1">
      <c r="E69" s="6"/>
      <c r="F69" s="6"/>
      <c r="L69" s="6"/>
      <c r="M69" s="6"/>
      <c r="S69" s="6"/>
      <c r="T69" s="6"/>
    </row>
    <row r="70" spans="2:20" ht="12.75" customHeight="1">
      <c r="B70" s="2" t="s">
        <v>140</v>
      </c>
      <c r="E70" s="6">
        <f>SUM(E66:E69)</f>
        <v>0</v>
      </c>
      <c r="F70" s="6">
        <f>SUM(F66:F69)</f>
        <v>0</v>
      </c>
      <c r="I70" s="2" t="s">
        <v>152</v>
      </c>
      <c r="L70" s="6">
        <f>SUM(L66:L69)</f>
        <v>0</v>
      </c>
      <c r="M70" s="6">
        <f>SUM(M66:M69)</f>
        <v>0</v>
      </c>
      <c r="O70" t="s">
        <v>153</v>
      </c>
      <c r="S70" s="6">
        <f>-L70</f>
        <v>0</v>
      </c>
      <c r="T70" s="6">
        <f>-M70</f>
        <v>0</v>
      </c>
    </row>
    <row r="71" spans="5:20" ht="12.75" customHeight="1">
      <c r="E71" s="6"/>
      <c r="F71" s="6"/>
      <c r="L71" s="6"/>
      <c r="M71" s="6"/>
      <c r="S71" s="6"/>
      <c r="T71" s="6"/>
    </row>
    <row r="72" spans="3:20" ht="12.75" customHeight="1">
      <c r="C72" s="11" t="s">
        <v>154</v>
      </c>
      <c r="D72" s="11"/>
      <c r="E72" s="42">
        <f>E64-E70</f>
        <v>0</v>
      </c>
      <c r="F72" s="42">
        <f>F64-F70</f>
        <v>0</v>
      </c>
      <c r="L72" s="6"/>
      <c r="M72" s="6"/>
      <c r="S72" s="6"/>
      <c r="T72" s="6"/>
    </row>
    <row r="73" spans="12:13" ht="12.75" customHeight="1">
      <c r="L73" s="6"/>
      <c r="M73" s="6"/>
    </row>
    <row r="74" spans="1:20" ht="12.75" customHeight="1">
      <c r="A74" t="s">
        <v>155</v>
      </c>
      <c r="H74" t="s">
        <v>155</v>
      </c>
      <c r="L74" s="6">
        <f aca="true" t="shared" si="20" ref="L74:L75">E74</f>
        <v>0</v>
      </c>
      <c r="M74" s="6">
        <f aca="true" t="shared" si="21" ref="M74:M75">F74</f>
        <v>0</v>
      </c>
      <c r="O74" t="s">
        <v>155</v>
      </c>
      <c r="S74" s="9">
        <f aca="true" t="shared" si="22" ref="S74:S75">-L74</f>
        <v>0</v>
      </c>
      <c r="T74" s="9">
        <f aca="true" t="shared" si="23" ref="T74:T75">-M74</f>
        <v>0</v>
      </c>
    </row>
    <row r="75" spans="1:20" ht="14.25" customHeight="1">
      <c r="A75" t="s">
        <v>156</v>
      </c>
      <c r="E75" s="5">
        <v>-3826</v>
      </c>
      <c r="F75">
        <v>3826</v>
      </c>
      <c r="H75" t="s">
        <v>156</v>
      </c>
      <c r="L75" s="6">
        <f t="shared" si="20"/>
        <v>-3826</v>
      </c>
      <c r="M75" s="6">
        <f t="shared" si="21"/>
        <v>3826</v>
      </c>
      <c r="O75" t="s">
        <v>156</v>
      </c>
      <c r="S75" s="9">
        <f t="shared" si="22"/>
        <v>3826</v>
      </c>
      <c r="T75" s="9">
        <f t="shared" si="23"/>
        <v>-3826</v>
      </c>
    </row>
    <row r="76" spans="12:13" ht="12.75" customHeight="1">
      <c r="L76" s="6"/>
      <c r="M76" s="6"/>
    </row>
    <row r="77" spans="12:13" ht="12.75" customHeight="1">
      <c r="L77" s="6"/>
      <c r="M77" s="6"/>
    </row>
    <row r="78" spans="3:20" ht="15.75" customHeight="1">
      <c r="C78" s="43" t="s">
        <v>157</v>
      </c>
      <c r="D78" s="43"/>
      <c r="E78" s="44">
        <f>E75+E74-E72-E57</f>
        <v>20766</v>
      </c>
      <c r="F78" s="44">
        <f>F75+F74-F72-F57</f>
        <v>-7652</v>
      </c>
      <c r="J78" s="43" t="s">
        <v>157</v>
      </c>
      <c r="K78" s="43"/>
      <c r="L78" s="44">
        <f>L75+L74-L72-L57</f>
        <v>20766</v>
      </c>
      <c r="M78" s="44">
        <f>M75+M74-M72-M57</f>
        <v>-7652</v>
      </c>
      <c r="R78" s="45" t="s">
        <v>158</v>
      </c>
      <c r="S78" s="46">
        <f>SUM(S29:S76)</f>
        <v>29630</v>
      </c>
      <c r="T78" s="46">
        <f>SUM(T29:T76)</f>
        <v>51675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K014010</dc:creator>
  <cp:keywords/>
  <dc:description/>
  <cp:lastModifiedBy>Tàzio </cp:lastModifiedBy>
  <dcterms:created xsi:type="dcterms:W3CDTF">2009-10-09T15:16:58Z</dcterms:created>
  <dcterms:modified xsi:type="dcterms:W3CDTF">2015-11-23T10:22:24Z</dcterms:modified>
  <cp:category/>
  <cp:version/>
  <cp:contentType/>
  <cp:contentStatus/>
  <cp:revision>5</cp:revision>
</cp:coreProperties>
</file>